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Coordenadoria PIICT\2024 - 2025\"/>
    </mc:Choice>
  </mc:AlternateContent>
  <bookViews>
    <workbookView xWindow="0" yWindow="0" windowWidth="28800" windowHeight="12330"/>
  </bookViews>
  <sheets>
    <sheet name="1 - Pontuação Global" sheetId="8" r:id="rId1"/>
    <sheet name="2 - Projeto e Plano de Trabalho" sheetId="2" r:id="rId2"/>
  </sheets>
  <calcPr calcId="162913"/>
</workbook>
</file>

<file path=xl/calcChain.xml><?xml version="1.0" encoding="utf-8"?>
<calcChain xmlns="http://schemas.openxmlformats.org/spreadsheetml/2006/main">
  <c r="D22" i="8" l="1"/>
  <c r="F9" i="8" l="1"/>
  <c r="D18" i="8"/>
  <c r="D23" i="8" s="1"/>
  <c r="E5" i="8" l="1"/>
  <c r="E9" i="8"/>
  <c r="H12" i="8" l="1"/>
  <c r="H11" i="8"/>
  <c r="H10" i="8"/>
  <c r="H9" i="8"/>
  <c r="H6" i="8"/>
  <c r="F15" i="8" l="1"/>
  <c r="C9" i="8" l="1"/>
  <c r="H22" i="8" l="1"/>
  <c r="E21" i="2"/>
  <c r="E20" i="2"/>
  <c r="D22" i="2"/>
  <c r="H2" i="8"/>
  <c r="D15" i="8"/>
  <c r="D4" i="8"/>
  <c r="H8" i="8"/>
  <c r="I15" i="8" l="1"/>
  <c r="H7" i="8"/>
  <c r="E22" i="2"/>
  <c r="E19" i="8"/>
  <c r="E15" i="8"/>
  <c r="K10" i="8"/>
  <c r="E4" i="8"/>
  <c r="G18" i="8" l="1"/>
  <c r="E18" i="8" s="1"/>
  <c r="E23" i="8" s="1"/>
  <c r="E22" i="8"/>
  <c r="G22" i="8" s="1"/>
  <c r="K4" i="8"/>
  <c r="K18" i="8" l="1"/>
  <c r="K21" i="8" s="1"/>
  <c r="F23" i="8"/>
  <c r="D24" i="8"/>
  <c r="F22" i="8"/>
  <c r="G23" i="8" l="1"/>
  <c r="G24" i="8" s="1"/>
</calcChain>
</file>

<file path=xl/comments1.xml><?xml version="1.0" encoding="utf-8"?>
<comments xmlns="http://schemas.openxmlformats.org/spreadsheetml/2006/main">
  <authors>
    <author>ARMANDO ALBERTAZZI GONCALVES JUNIOR</author>
    <author>Maria Luiza Ferreira</author>
    <author>Armando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Incluir pontuação para Livros, Capítulos de Livros, Patentes, Organização de Livro.
Equivalência:
capítulo internacional: B3
patente intern: B3
patente nac: B4
capítulo nacional: B4
organização de livro (internac = B2), (nac=B4)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1" shapeId="0">
      <text>
        <r>
          <rPr>
            <b/>
            <sz val="9"/>
            <color indexed="81"/>
            <rFont val="Segoe UI"/>
            <family val="2"/>
          </rPr>
          <t>60%  =  máximo de 6 pontos no fator H
MAIOR FATOR H VALE 6 PONTOS
MENOR FATOR H VALE 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Limita-se a prêmios de caráter científico, tecnológico ou artístico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1" shapeId="0">
      <text>
        <r>
          <rPr>
            <b/>
            <sz val="9"/>
            <color indexed="81"/>
            <rFont val="Segoe UI"/>
            <family val="2"/>
          </rPr>
          <t xml:space="preserve">AGREGA 20% NO SOMATORIO DA  PONTUAÇÃO OBTIDA DE PRODUÇÃO + ORIENTAÇÃO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15" authorId="2" shapeId="0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Não escreva aqui. 
O preenchimento será automático.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Nota máxima saturada em 4,00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<sst xmlns="http://schemas.openxmlformats.org/spreadsheetml/2006/main" count="101" uniqueCount="83">
  <si>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</si>
  <si>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</si>
  <si>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</si>
  <si>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</si>
  <si>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</si>
  <si>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</si>
  <si>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</si>
  <si>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</si>
  <si>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</si>
  <si>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</si>
  <si>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</si>
  <si>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</si>
  <si>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</si>
  <si>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</si>
  <si>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</si>
  <si>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</si>
  <si>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</si>
  <si>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</si>
  <si>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</si>
  <si>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</si>
  <si>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</si>
  <si>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</si>
  <si>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</si>
  <si>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</si>
  <si>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</si>
  <si>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</si>
  <si>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</si>
  <si>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Orient</t>
  </si>
  <si>
    <t>Dout</t>
  </si>
  <si>
    <t>plano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</si>
  <si>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</si>
  <si>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</si>
  <si>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</si>
  <si>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</si>
  <si>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</si>
  <si>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</si>
  <si>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</si>
  <si>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</si>
  <si>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</si>
  <si>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</si>
  <si>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</si>
  <si>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</si>
  <si>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</si>
  <si>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</si>
  <si>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</si>
  <si>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</si>
  <si>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</si>
  <si>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</si>
  <si>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</si>
  <si>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</si>
  <si>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</si>
  <si>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</si>
  <si>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</si>
  <si>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</si>
  <si>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</si>
  <si>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</si>
  <si>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</si>
  <si>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</si>
  <si>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</si>
  <si>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</si>
  <si>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</si>
  <si>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</si>
  <si>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</si>
  <si>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</si>
  <si>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</si>
  <si>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</si>
  <si>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</si>
  <si>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</si>
  <si>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</si>
  <si>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</si>
  <si>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</si>
  <si>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</si>
  <si>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</si>
  <si>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</si>
  <si>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</si>
  <si>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>Produção científica, tecnológica e/ou artística</t>
  </si>
  <si>
    <t xml:space="preserve">Avaliação de Solicitações de Bolsas PIBIC
- Pesquisador - </t>
  </si>
  <si>
    <t>As atividades do bolsista são importantes, ou contribuem, para que os objetivos do projeto sejam atingidos?</t>
  </si>
  <si>
    <t>+ 20%</t>
  </si>
  <si>
    <t>ÍNDICE H: O índice H de um pesquisador é definido com o número de artigos publicados pelo pesquisador, os quais obtenham citações maiores ou iguais a esse número.</t>
  </si>
  <si>
    <t>LICENÇAS-MATERNIDADE</t>
  </si>
  <si>
    <t>0.7 por orientação de PIBIC EM</t>
  </si>
  <si>
    <t>Licença maternidade desde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</si>
</sst>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8" fillId="9" borderId="3" xfId="1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1" fontId="0" fillId="10" borderId="1" xfId="1" applyNumberFormat="1" applyFont="1" applyFill="1" applyBorder="1" applyAlignment="1" applyProtection="1">
      <alignment horizont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0" fontId="0" fillId="4" borderId="4" xfId="0" applyFill="1" applyBorder="1" applyAlignment="1">
      <alignment horizontal="center" vertical="center"/>
    </xf>
    <xf numFmtId="0" fontId="11" fillId="0" borderId="3" xfId="0" applyFont="1" applyBorder="1"/>
    <xf numFmtId="2" fontId="11" fillId="9" borderId="1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49" fontId="8" fillId="9" borderId="1" xfId="1" applyNumberFormat="1" applyFont="1" applyFill="1" applyBorder="1" applyAlignment="1">
      <alignment horizontal="center" vertical="center"/>
    </xf>
    <xf numFmtId="2" fontId="8" fillId="9" borderId="1" xfId="1" applyNumberFormat="1" applyFont="1" applyFill="1" applyBorder="1" applyAlignment="1">
      <alignment horizontal="center" vertical="center"/>
    </xf>
    <xf numFmtId="1" fontId="8" fillId="1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1" fontId="8" fillId="8" borderId="1" xfId="1" applyNumberFormat="1" applyFont="1" applyFill="1" applyBorder="1" applyAlignment="1" applyProtection="1">
      <alignment horizontal="center"/>
      <protection locked="0"/>
    </xf>
    <xf numFmtId="1" fontId="0" fillId="11" borderId="3" xfId="1" applyNumberFormat="1" applyFont="1" applyFill="1" applyBorder="1" applyAlignment="1" applyProtection="1">
      <alignment horizontal="center" vertical="center"/>
      <protection locked="0"/>
    </xf>
    <xf numFmtId="164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9" borderId="1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9" borderId="3" xfId="1" applyNumberFormat="1" applyFont="1" applyFill="1" applyBorder="1" applyAlignment="1">
      <alignment horizontal="center" vertical="center"/>
    </xf>
    <xf numFmtId="164" fontId="0" fillId="9" borderId="4" xfId="1" applyNumberFormat="1" applyFont="1" applyFill="1" applyBorder="1" applyAlignment="1">
      <alignment horizontal="center" vertical="center"/>
    </xf>
    <xf numFmtId="165" fontId="0" fillId="9" borderId="3" xfId="1" applyNumberFormat="1" applyFont="1" applyFill="1" applyBorder="1" applyAlignment="1">
      <alignment horizontal="center" vertical="center"/>
    </xf>
    <xf numFmtId="165" fontId="0" fillId="9" borderId="4" xfId="1" applyNumberFormat="1" applyFont="1" applyFill="1" applyBorder="1" applyAlignment="1">
      <alignment horizontal="center" vertical="center"/>
    </xf>
    <xf numFmtId="2" fontId="0" fillId="9" borderId="4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left"/>
    </xf>
  </cellXfs>
  <cellStyles count="2">
    <cellStyle name="Normal" xfId="0" builtinId="0"/>
    <cellStyle name="Porcentagem" xfId="1" builtinId="5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fgColor theme="5" tint="0.59996337778862885"/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CCCC"/>
      <color rgb="FFFF9999"/>
      <color rgb="FF99FF99"/>
      <color rgb="FFFFFF99"/>
      <color rgb="FFCCECFF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8841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L44"/>
  <sheetViews>
    <sheetView showGridLines="0" tabSelected="1" zoomScale="90" zoomScaleNormal="90" workbookViewId="0">
      <selection activeCell="E5" sqref="E5:E8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4.85546875" bestFit="1" customWidth="1"/>
    <col min="6" max="6" width="9.7109375" customWidth="1"/>
    <col min="7" max="7" width="15.7109375" bestFit="1" customWidth="1"/>
    <col min="8" max="8" width="97.42578125" bestFit="1" customWidth="1"/>
    <col min="9" max="11" width="9.140625" customWidth="1"/>
    <col min="12" max="12" width="27.140625" customWidth="1"/>
  </cols>
  <sheetData>
    <row r="1" spans="1:12" ht="84.75" customHeight="1" x14ac:dyDescent="0.25">
      <c r="C1" s="86" t="s">
        <v>76</v>
      </c>
      <c r="D1" s="87"/>
      <c r="E1" s="87"/>
      <c r="F1" s="88"/>
      <c r="G1" s="87"/>
      <c r="H1" s="87"/>
    </row>
    <row r="2" spans="1:12" x14ac:dyDescent="0.25">
      <c r="A2" s="94" t="s">
        <v>8</v>
      </c>
      <c r="B2" s="95"/>
      <c r="C2" s="95"/>
      <c r="D2" s="96" t="s">
        <v>32</v>
      </c>
      <c r="E2" s="96"/>
      <c r="F2" s="37"/>
      <c r="G2" s="38">
        <v>2024</v>
      </c>
      <c r="H2" s="42" t="str">
        <f>"Janela de Avaliação: "&amp;TEXT(G2-3,"0")&amp;" a "&amp;TEXT(G2,"0")</f>
        <v>Janela de Avaliação: 2021 a 2024</v>
      </c>
    </row>
    <row r="3" spans="1:12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39"/>
      <c r="G3" s="9" t="s">
        <v>34</v>
      </c>
      <c r="H3" s="8" t="s">
        <v>7</v>
      </c>
    </row>
    <row r="4" spans="1:12" x14ac:dyDescent="0.25">
      <c r="A4" s="47">
        <v>1</v>
      </c>
      <c r="B4" s="48" t="s">
        <v>5</v>
      </c>
      <c r="C4" s="49" t="s">
        <v>6</v>
      </c>
      <c r="D4" s="40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7"/>
      <c r="G4" s="67" t="s">
        <v>22</v>
      </c>
      <c r="H4" s="1" t="s">
        <v>71</v>
      </c>
      <c r="I4" s="16" t="s">
        <v>4</v>
      </c>
      <c r="J4" s="32" t="s">
        <v>26</v>
      </c>
      <c r="K4" s="34">
        <f>E4*D4</f>
        <v>0</v>
      </c>
    </row>
    <row r="5" spans="1:12" ht="45" x14ac:dyDescent="0.25">
      <c r="A5" s="81">
        <v>2</v>
      </c>
      <c r="B5" s="83" t="s">
        <v>75</v>
      </c>
      <c r="C5" s="60" t="s">
        <v>79</v>
      </c>
      <c r="D5" s="89">
        <v>0.3</v>
      </c>
      <c r="E5" s="91">
        <f>IF(F5&gt;10,10,F5)</f>
        <v>0</v>
      </c>
      <c r="F5" s="93"/>
      <c r="G5" s="68"/>
      <c r="H5" s="57"/>
      <c r="I5" s="36"/>
      <c r="J5" s="32"/>
      <c r="K5" s="34"/>
    </row>
    <row r="6" spans="1:12" x14ac:dyDescent="0.25">
      <c r="A6" s="82"/>
      <c r="B6" s="84"/>
      <c r="C6" s="59"/>
      <c r="D6" s="90"/>
      <c r="E6" s="92"/>
      <c r="F6" s="93"/>
      <c r="G6" s="52"/>
      <c r="H6" s="61" t="str">
        <f>TEXT(I6,"0.00")&amp;" por prêmio ou trabalho premiado (no país ou no exterior)"</f>
        <v>001 por prêmio ou trabalho premiado (no país ou no exterior)</v>
      </c>
      <c r="I6" s="36">
        <v>0.85</v>
      </c>
      <c r="J6" s="32"/>
      <c r="K6" s="34"/>
    </row>
    <row r="7" spans="1:12" x14ac:dyDescent="0.25">
      <c r="A7" s="82"/>
      <c r="B7" s="84"/>
      <c r="C7" s="59"/>
      <c r="D7" s="90"/>
      <c r="E7" s="92"/>
      <c r="F7" s="93"/>
      <c r="G7" s="52"/>
      <c r="H7" s="61" t="str">
        <f>TEXT(I7,"0.00")&amp;" por patente internacional concedida"</f>
        <v>001 por patente internacional concedida</v>
      </c>
      <c r="I7" s="36">
        <v>1</v>
      </c>
      <c r="J7" s="32"/>
      <c r="K7" s="34"/>
    </row>
    <row r="8" spans="1:12" x14ac:dyDescent="0.25">
      <c r="A8" s="82"/>
      <c r="B8" s="84"/>
      <c r="C8" s="59"/>
      <c r="D8" s="90"/>
      <c r="E8" s="92"/>
      <c r="F8" s="93"/>
      <c r="G8" s="52"/>
      <c r="H8" s="61" t="str">
        <f>TEXT(I8,"0.00")&amp;" por patente nacional concedida"</f>
        <v>001 por patente nacional concedida</v>
      </c>
      <c r="I8" s="36">
        <v>0.7</v>
      </c>
      <c r="J8" s="32"/>
      <c r="K8" s="34"/>
    </row>
    <row r="9" spans="1:12" x14ac:dyDescent="0.25">
      <c r="A9" s="81">
        <v>3</v>
      </c>
      <c r="B9" s="83" t="s">
        <v>72</v>
      </c>
      <c r="C9" s="85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2021 e 2024. Conte 1,0 para cada orientação concluída, 0,5 para cada coorientação concluída no período. Para orientações em andamento até a presente data conte 0,5 por orientação e 0,25 por coorientação.</v>
      </c>
      <c r="D9" s="69">
        <v>0.3</v>
      </c>
      <c r="E9" s="70">
        <f>IF(F9&gt;10,10,F9)</f>
        <v>0</v>
      </c>
      <c r="F9" s="74">
        <f>G9*I9+G10*I10+G11*I11+G12*I12</f>
        <v>0</v>
      </c>
      <c r="G9" s="54"/>
      <c r="H9" s="1" t="str">
        <f>TEXT(I9,"0.0")&amp;" por orientações de doutorado"</f>
        <v>06 por orientações de doutorado</v>
      </c>
      <c r="I9" s="36">
        <v>6</v>
      </c>
      <c r="J9" s="32"/>
      <c r="K9" s="34"/>
    </row>
    <row r="10" spans="1:12" x14ac:dyDescent="0.25">
      <c r="A10" s="82"/>
      <c r="B10" s="84"/>
      <c r="C10" s="85"/>
      <c r="D10" s="69"/>
      <c r="E10" s="70"/>
      <c r="F10" s="74"/>
      <c r="G10" s="54"/>
      <c r="H10" s="1" t="str">
        <f>TEXT(I10,"0.0")&amp;" por orientações de mestrado"</f>
        <v>03 por orientações de mestrado</v>
      </c>
      <c r="I10" s="36">
        <v>3</v>
      </c>
      <c r="J10" s="32" t="s">
        <v>27</v>
      </c>
      <c r="K10" s="34">
        <f>D9*E9</f>
        <v>0</v>
      </c>
    </row>
    <row r="11" spans="1:12" x14ac:dyDescent="0.25">
      <c r="A11" s="82"/>
      <c r="B11" s="84"/>
      <c r="C11" s="85"/>
      <c r="D11" s="69"/>
      <c r="E11" s="70"/>
      <c r="F11" s="74"/>
      <c r="G11" s="54"/>
      <c r="H11" s="1" t="str">
        <f>TEXT(I11,"0.0")&amp;" por supervisão de pós-doutorado"</f>
        <v>03 por supervisão de pós-doutorado</v>
      </c>
      <c r="I11" s="36">
        <v>3</v>
      </c>
      <c r="J11" s="32"/>
      <c r="K11" s="34"/>
    </row>
    <row r="12" spans="1:12" x14ac:dyDescent="0.25">
      <c r="A12" s="82"/>
      <c r="B12" s="84"/>
      <c r="C12" s="85"/>
      <c r="D12" s="69"/>
      <c r="E12" s="70"/>
      <c r="F12" s="74"/>
      <c r="G12" s="54"/>
      <c r="H12" s="1" t="str">
        <f>TEXT(I12,"0.0")&amp;" por orientações de IC, TCC ou especialização"</f>
        <v>02 por orientações de IC, TCC ou especialização</v>
      </c>
      <c r="I12" s="36">
        <v>1.5</v>
      </c>
      <c r="J12" s="32"/>
      <c r="K12" s="34"/>
    </row>
    <row r="13" spans="1:12" x14ac:dyDescent="0.25">
      <c r="A13" s="82"/>
      <c r="B13" s="84"/>
      <c r="C13" s="85"/>
      <c r="D13" s="69"/>
      <c r="E13" s="70"/>
      <c r="F13" s="74"/>
      <c r="G13" s="54"/>
      <c r="H13" s="61" t="s">
        <v>81</v>
      </c>
      <c r="I13" s="36">
        <v>0.7</v>
      </c>
      <c r="J13" s="32"/>
      <c r="K13" s="34"/>
    </row>
    <row r="14" spans="1:12" x14ac:dyDescent="0.25">
      <c r="A14" s="56"/>
      <c r="B14" s="65" t="s">
        <v>80</v>
      </c>
      <c r="C14" s="65" t="s">
        <v>82</v>
      </c>
      <c r="D14" s="58"/>
      <c r="E14" s="62" t="s">
        <v>78</v>
      </c>
      <c r="F14" s="63"/>
      <c r="G14" s="64" t="s">
        <v>57</v>
      </c>
      <c r="H14" s="66"/>
      <c r="I14" s="36"/>
      <c r="J14" s="32"/>
      <c r="K14" s="34"/>
      <c r="L14" s="22"/>
    </row>
    <row r="15" spans="1:12" ht="30" x14ac:dyDescent="0.25">
      <c r="A15" s="13">
        <v>4</v>
      </c>
      <c r="B15" s="11" t="s">
        <v>9</v>
      </c>
      <c r="C15" s="10" t="s">
        <v>73</v>
      </c>
      <c r="D15" s="41">
        <f>IF(G4="Não é bolsista",10%,0%)</f>
        <v>0.1</v>
      </c>
      <c r="E15" s="26">
        <f>IF(F15&gt;5,0,IF(F15&lt;0,-5,(6-F15)/0.6))</f>
        <v>0</v>
      </c>
      <c r="F15" s="26">
        <f>G2-G15</f>
        <v>2024</v>
      </c>
      <c r="G15" s="53"/>
      <c r="H15" s="24" t="s">
        <v>74</v>
      </c>
      <c r="I15" s="34">
        <f>SUM(I5:I8)</f>
        <v>2.5499999999999998</v>
      </c>
      <c r="J15" s="32" t="s">
        <v>28</v>
      </c>
      <c r="K15" s="34"/>
      <c r="L15" s="22"/>
    </row>
    <row r="16" spans="1:12" x14ac:dyDescent="0.25">
      <c r="A16" s="71" t="s">
        <v>10</v>
      </c>
      <c r="B16" s="72"/>
      <c r="C16" s="72"/>
      <c r="D16" s="72"/>
      <c r="E16" s="72"/>
      <c r="F16" s="72"/>
      <c r="G16" s="72"/>
      <c r="H16" s="73"/>
      <c r="J16" s="32"/>
      <c r="K16" s="35"/>
    </row>
    <row r="17" spans="1:11" x14ac:dyDescent="0.25">
      <c r="A17" s="6" t="s">
        <v>0</v>
      </c>
      <c r="B17" s="6" t="s">
        <v>1</v>
      </c>
      <c r="C17" s="6" t="s">
        <v>2</v>
      </c>
      <c r="D17" s="7" t="s">
        <v>3</v>
      </c>
      <c r="E17" s="7" t="s">
        <v>4</v>
      </c>
      <c r="F17" s="7"/>
      <c r="G17" s="7" t="s">
        <v>25</v>
      </c>
      <c r="H17" s="6" t="s">
        <v>7</v>
      </c>
      <c r="J17" s="32"/>
      <c r="K17" s="34"/>
    </row>
    <row r="18" spans="1:11" ht="45" x14ac:dyDescent="0.25">
      <c r="A18" s="12">
        <v>8</v>
      </c>
      <c r="B18" s="15" t="s">
        <v>31</v>
      </c>
      <c r="C18" s="10" t="s">
        <v>30</v>
      </c>
      <c r="D18" s="25">
        <f>40%</f>
        <v>0.4</v>
      </c>
      <c r="E18" s="27">
        <f>G18</f>
        <v>0</v>
      </c>
      <c r="F18" s="27"/>
      <c r="G18" s="26">
        <f>'2 - Projeto e Plano de Trabalho'!E22</f>
        <v>0</v>
      </c>
      <c r="H18" s="51" t="s">
        <v>69</v>
      </c>
      <c r="J18" s="32" t="s">
        <v>29</v>
      </c>
      <c r="K18" s="34">
        <f t="shared" ref="K18" si="0">E18*D18</f>
        <v>0</v>
      </c>
    </row>
    <row r="19" spans="1:11" ht="45" hidden="1" x14ac:dyDescent="0.25">
      <c r="A19" s="12"/>
      <c r="B19" s="15" t="s">
        <v>15</v>
      </c>
      <c r="C19" s="10" t="s">
        <v>16</v>
      </c>
      <c r="D19" s="25">
        <v>0.1</v>
      </c>
      <c r="E19" s="27" t="e">
        <f>IF(#REF!="Aplica-se",10%,0)</f>
        <v>#REF!</v>
      </c>
      <c r="F19" s="27"/>
      <c r="G19" s="33">
        <v>7</v>
      </c>
      <c r="H19" s="15"/>
      <c r="I19" s="32"/>
      <c r="J19" s="32"/>
      <c r="K19" s="34"/>
    </row>
    <row r="20" spans="1:11" hidden="1" x14ac:dyDescent="0.25">
      <c r="A20" s="2"/>
      <c r="B20" s="1"/>
      <c r="C20" s="1"/>
      <c r="D20" s="4"/>
      <c r="E20" s="17"/>
      <c r="F20" s="17"/>
      <c r="G20" s="23"/>
      <c r="H20" s="1"/>
      <c r="K20" s="34"/>
    </row>
    <row r="21" spans="1:11" x14ac:dyDescent="0.25">
      <c r="A21" s="78" t="s">
        <v>64</v>
      </c>
      <c r="B21" s="79"/>
      <c r="C21" s="79"/>
      <c r="D21" s="79"/>
      <c r="E21" s="79"/>
      <c r="F21" s="79"/>
      <c r="G21" s="79"/>
      <c r="H21" s="80"/>
      <c r="K21" s="35">
        <f>SUM(K18:K18)</f>
        <v>0</v>
      </c>
    </row>
    <row r="22" spans="1:11" x14ac:dyDescent="0.25">
      <c r="A22" s="3"/>
      <c r="B22" s="1" t="s">
        <v>13</v>
      </c>
      <c r="C22" s="1"/>
      <c r="D22" s="28">
        <f>D9+D5+D4</f>
        <v>0.6</v>
      </c>
      <c r="E22" s="29">
        <f>D4*E4+D5*E5+D9*E9+D15*E15</f>
        <v>0</v>
      </c>
      <c r="F22" s="29">
        <f>E22/0.6</f>
        <v>0</v>
      </c>
      <c r="G22" s="29">
        <f>IF(E22&gt;6,6,E22)</f>
        <v>0</v>
      </c>
      <c r="H22" s="75" t="str">
        <f>IF('2 - Projeto e Plano de Trabalho'!D4="Não","DESCLASSIFICADO: Excede 15 páginas","")</f>
        <v/>
      </c>
    </row>
    <row r="23" spans="1:11" x14ac:dyDescent="0.25">
      <c r="A23" s="14"/>
      <c r="B23" s="1" t="s">
        <v>33</v>
      </c>
      <c r="C23" s="55"/>
      <c r="D23" s="28">
        <f>D18</f>
        <v>0.4</v>
      </c>
      <c r="E23" s="29">
        <f>D18*E18</f>
        <v>0</v>
      </c>
      <c r="F23" s="29">
        <f>E23/0.4</f>
        <v>0</v>
      </c>
      <c r="G23" s="29">
        <f>IF(E23&gt;4,4,E23)</f>
        <v>0</v>
      </c>
      <c r="H23" s="76"/>
    </row>
    <row r="24" spans="1:11" ht="18.75" x14ac:dyDescent="0.3">
      <c r="A24" s="18"/>
      <c r="B24" s="31" t="s">
        <v>14</v>
      </c>
      <c r="C24" s="19"/>
      <c r="D24" s="20">
        <f>D22+D23</f>
        <v>1</v>
      </c>
      <c r="E24" s="21"/>
      <c r="F24" s="21"/>
      <c r="G24" s="30">
        <f>G22+G23</f>
        <v>0</v>
      </c>
      <c r="H24" s="77"/>
    </row>
    <row r="25" spans="1:11" hidden="1" x14ac:dyDescent="0.25">
      <c r="A25" s="2"/>
      <c r="B25" s="1"/>
      <c r="C25" s="1"/>
      <c r="D25" s="4"/>
      <c r="E25" s="17"/>
      <c r="F25" s="17"/>
      <c r="G25" s="5"/>
      <c r="H25" s="1"/>
    </row>
    <row r="26" spans="1:11" hidden="1" x14ac:dyDescent="0.25">
      <c r="A26" s="2"/>
      <c r="B26" s="1"/>
      <c r="C26" s="1"/>
      <c r="D26" s="4"/>
      <c r="E26" s="17"/>
      <c r="F26" s="17"/>
      <c r="G26" s="5"/>
      <c r="H26" s="1"/>
    </row>
    <row r="37" spans="5:7" x14ac:dyDescent="0.25">
      <c r="E37" t="s">
        <v>24</v>
      </c>
      <c r="G37" s="16" t="s">
        <v>11</v>
      </c>
    </row>
    <row r="38" spans="5:7" x14ac:dyDescent="0.25">
      <c r="E38" t="s">
        <v>23</v>
      </c>
      <c r="G38" s="16" t="s">
        <v>12</v>
      </c>
    </row>
    <row r="39" spans="5:7" x14ac:dyDescent="0.25">
      <c r="G39" t="s">
        <v>17</v>
      </c>
    </row>
    <row r="40" spans="5:7" x14ac:dyDescent="0.25">
      <c r="G40" t="s">
        <v>18</v>
      </c>
    </row>
    <row r="41" spans="5:7" x14ac:dyDescent="0.25">
      <c r="G41" t="s">
        <v>19</v>
      </c>
    </row>
    <row r="42" spans="5:7" x14ac:dyDescent="0.25">
      <c r="G42" t="s">
        <v>20</v>
      </c>
    </row>
    <row r="43" spans="5:7" x14ac:dyDescent="0.25">
      <c r="G43" t="s">
        <v>21</v>
      </c>
    </row>
    <row r="44" spans="5:7" x14ac:dyDescent="0.25">
      <c r="G44" t="s">
        <v>22</v>
      </c>
    </row>
  </sheetData>
  <sheetProtection selectLockedCells="1"/>
  <mergeCells count="17">
    <mergeCell ref="C1:H1"/>
    <mergeCell ref="A5:A8"/>
    <mergeCell ref="B5:B8"/>
    <mergeCell ref="D5:D8"/>
    <mergeCell ref="E5:E8"/>
    <mergeCell ref="F5:F8"/>
    <mergeCell ref="A2:C2"/>
    <mergeCell ref="D2:E2"/>
    <mergeCell ref="D9:D13"/>
    <mergeCell ref="E9:E13"/>
    <mergeCell ref="A16:H16"/>
    <mergeCell ref="F9:F13"/>
    <mergeCell ref="H22:H24"/>
    <mergeCell ref="A21:H21"/>
    <mergeCell ref="A9:A13"/>
    <mergeCell ref="B9:B13"/>
    <mergeCell ref="C9:C13"/>
  </mergeCells>
  <conditionalFormatting sqref="G4">
    <cfRule type="cellIs" dxfId="28" priority="15" operator="equal">
      <formula>10</formula>
    </cfRule>
    <cfRule type="cellIs" dxfId="27" priority="35" operator="equal">
      <formula>"PQ2 ou DT2"</formula>
    </cfRule>
    <cfRule type="cellIs" dxfId="26" priority="36" operator="equal">
      <formula>"Não é bolsista"</formula>
    </cfRule>
  </conditionalFormatting>
  <conditionalFormatting sqref="G5:G13">
    <cfRule type="cellIs" dxfId="25" priority="34" operator="greaterThan">
      <formula>0</formula>
    </cfRule>
  </conditionalFormatting>
  <conditionalFormatting sqref="G19">
    <cfRule type="cellIs" dxfId="24" priority="32" operator="greaterThan">
      <formula>0</formula>
    </cfRule>
  </conditionalFormatting>
  <conditionalFormatting sqref="G20">
    <cfRule type="cellIs" dxfId="23" priority="31" operator="greaterThan">
      <formula>0</formula>
    </cfRule>
  </conditionalFormatting>
  <conditionalFormatting sqref="G24">
    <cfRule type="cellIs" dxfId="22" priority="28" operator="lessThan">
      <formula>6</formula>
    </cfRule>
    <cfRule type="cellIs" dxfId="21" priority="29" operator="greaterThanOrEqual">
      <formula>6</formula>
    </cfRule>
  </conditionalFormatting>
  <conditionalFormatting sqref="G15">
    <cfRule type="cellIs" dxfId="20" priority="27" operator="greaterThan">
      <formula>0</formula>
    </cfRule>
  </conditionalFormatting>
  <conditionalFormatting sqref="E5:E13">
    <cfRule type="cellIs" dxfId="19" priority="23" operator="equal">
      <formula>10</formula>
    </cfRule>
  </conditionalFormatting>
  <conditionalFormatting sqref="E15">
    <cfRule type="cellIs" dxfId="18" priority="21" operator="equal">
      <formula>10</formula>
    </cfRule>
  </conditionalFormatting>
  <conditionalFormatting sqref="E4">
    <cfRule type="cellIs" dxfId="17" priority="12" operator="equal">
      <formula>0</formula>
    </cfRule>
    <cfRule type="cellIs" dxfId="16" priority="13" operator="equal">
      <formula>6</formula>
    </cfRule>
    <cfRule type="cellIs" dxfId="15" priority="14" operator="equal">
      <formula>10</formula>
    </cfRule>
  </conditionalFormatting>
  <conditionalFormatting sqref="G2">
    <cfRule type="cellIs" dxfId="14" priority="9" operator="greaterThan">
      <formula>0</formula>
    </cfRule>
  </conditionalFormatting>
  <conditionalFormatting sqref="D4">
    <cfRule type="cellIs" dxfId="13" priority="8" operator="equal">
      <formula>0</formula>
    </cfRule>
  </conditionalFormatting>
  <conditionalFormatting sqref="D15">
    <cfRule type="cellIs" dxfId="12" priority="7" operator="equal">
      <formula>0</formula>
    </cfRule>
  </conditionalFormatting>
  <conditionalFormatting sqref="H22:H24">
    <cfRule type="cellIs" dxfId="11" priority="6" operator="equal">
      <formula>"DESCLASSIFICADO: Excede 15 páginas"</formula>
    </cfRule>
  </conditionalFormatting>
  <conditionalFormatting sqref="G14">
    <cfRule type="cellIs" dxfId="10" priority="1" operator="equal">
      <formula>"Não"</formula>
    </cfRule>
    <cfRule type="cellIs" dxfId="9" priority="2" operator="equal">
      <formula>"Sim"</formula>
    </cfRule>
    <cfRule type="cellIs" dxfId="8" priority="4" operator="greaterThan">
      <formula>0</formula>
    </cfRule>
  </conditionalFormatting>
  <conditionalFormatting sqref="E14">
    <cfRule type="cellIs" dxfId="7" priority="3" operator="equal">
      <formula>10</formula>
    </cfRule>
  </conditionalFormatting>
  <dataValidations count="4">
    <dataValidation type="list" allowBlank="1" showInputMessage="1" showErrorMessage="1" sqref="G4">
      <formula1>$G$39:$G$44</formula1>
    </dataValidation>
    <dataValidation type="decimal" errorStyle="warning" allowBlank="1" showInputMessage="1" showErrorMessage="1" error="Atribuir nota entre 0 e 10" sqref="G5 G6:G13">
      <formula1>0</formula1>
      <formula2>10</formula2>
    </dataValidation>
    <dataValidation type="whole" operator="lessThanOrEqual" allowBlank="1" showInputMessage="1" showErrorMessage="1" sqref="G15">
      <formula1>G2</formula1>
    </dataValidation>
    <dataValidation type="list" operator="greaterThanOrEqual" allowBlank="1" showInputMessage="1" showErrorMessage="1" sqref="G14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39"/>
  <sheetViews>
    <sheetView showGridLines="0" topLeftCell="A2" zoomScaleNormal="100" workbookViewId="0">
      <selection activeCell="D4" sqref="D4:E4"/>
    </sheetView>
  </sheetViews>
  <sheetFormatPr defaultRowHeight="15" x14ac:dyDescent="0.25"/>
  <cols>
    <col min="1" max="1" width="2.85546875" style="45" customWidth="1"/>
    <col min="2" max="2" width="34.7109375" style="45" customWidth="1"/>
    <col min="3" max="3" width="60.7109375" style="45" customWidth="1"/>
    <col min="4" max="16384" width="9.140625" style="45"/>
  </cols>
  <sheetData>
    <row r="1" spans="1:5" ht="123" customHeight="1" x14ac:dyDescent="0.25">
      <c r="C1" s="86" t="s">
        <v>70</v>
      </c>
      <c r="D1" s="88"/>
      <c r="E1" s="88"/>
    </row>
    <row r="2" spans="1:5" x14ac:dyDescent="0.25">
      <c r="A2" s="102" t="s">
        <v>35</v>
      </c>
      <c r="B2" s="102"/>
      <c r="C2" s="102"/>
      <c r="D2" s="102"/>
      <c r="E2" s="102"/>
    </row>
    <row r="3" spans="1:5" x14ac:dyDescent="0.25">
      <c r="A3" s="6" t="s">
        <v>0</v>
      </c>
      <c r="B3" s="6" t="s">
        <v>37</v>
      </c>
      <c r="C3" s="6" t="s">
        <v>2</v>
      </c>
      <c r="D3" s="7" t="s">
        <v>3</v>
      </c>
      <c r="E3" s="7" t="s">
        <v>55</v>
      </c>
    </row>
    <row r="4" spans="1:5" ht="30" x14ac:dyDescent="0.25">
      <c r="A4" s="12"/>
      <c r="B4" s="15" t="s">
        <v>58</v>
      </c>
      <c r="C4" s="43" t="s">
        <v>63</v>
      </c>
      <c r="D4" s="101" t="s">
        <v>56</v>
      </c>
      <c r="E4" s="101"/>
    </row>
    <row r="5" spans="1:5" x14ac:dyDescent="0.25">
      <c r="A5" s="12">
        <v>1</v>
      </c>
      <c r="B5" s="43" t="s">
        <v>38</v>
      </c>
      <c r="C5" s="43" t="s">
        <v>39</v>
      </c>
      <c r="D5" s="50">
        <v>0.1</v>
      </c>
      <c r="E5" s="53"/>
    </row>
    <row r="6" spans="1:5" ht="30" x14ac:dyDescent="0.25">
      <c r="A6" s="12">
        <v>2</v>
      </c>
      <c r="B6" s="43" t="s">
        <v>40</v>
      </c>
      <c r="C6" s="43" t="s">
        <v>41</v>
      </c>
      <c r="D6" s="50">
        <v>0.2</v>
      </c>
      <c r="E6" s="53"/>
    </row>
    <row r="7" spans="1:5" ht="45" x14ac:dyDescent="0.25">
      <c r="A7" s="12">
        <v>3</v>
      </c>
      <c r="B7" s="43" t="s">
        <v>42</v>
      </c>
      <c r="C7" s="43" t="s">
        <v>60</v>
      </c>
      <c r="D7" s="50">
        <v>0.15</v>
      </c>
      <c r="E7" s="53"/>
    </row>
    <row r="8" spans="1:5" ht="31.5" customHeight="1" x14ac:dyDescent="0.25">
      <c r="A8" s="12">
        <v>4</v>
      </c>
      <c r="B8" s="43" t="s">
        <v>43</v>
      </c>
      <c r="C8" s="43" t="s">
        <v>59</v>
      </c>
      <c r="D8" s="50">
        <v>0.15</v>
      </c>
      <c r="E8" s="53"/>
    </row>
    <row r="9" spans="1:5" ht="46.5" customHeight="1" x14ac:dyDescent="0.25">
      <c r="A9" s="12">
        <v>5</v>
      </c>
      <c r="B9" s="43" t="s">
        <v>44</v>
      </c>
      <c r="C9" s="43" t="s">
        <v>45</v>
      </c>
      <c r="D9" s="50">
        <v>0.1</v>
      </c>
      <c r="E9" s="53"/>
    </row>
    <row r="10" spans="1:5" ht="31.5" customHeight="1" x14ac:dyDescent="0.25">
      <c r="A10" s="12">
        <v>6</v>
      </c>
      <c r="B10" s="44" t="s">
        <v>46</v>
      </c>
      <c r="C10" s="43" t="s">
        <v>61</v>
      </c>
      <c r="D10" s="50">
        <v>0.1</v>
      </c>
      <c r="E10" s="53"/>
    </row>
    <row r="11" spans="1:5" ht="75" x14ac:dyDescent="0.25">
      <c r="A11" s="12">
        <v>7</v>
      </c>
      <c r="B11" s="43" t="s">
        <v>47</v>
      </c>
      <c r="C11" s="43" t="s">
        <v>62</v>
      </c>
      <c r="D11" s="50">
        <v>0.2</v>
      </c>
      <c r="E11" s="53"/>
    </row>
    <row r="12" spans="1:5" x14ac:dyDescent="0.25">
      <c r="A12" s="102" t="s">
        <v>36</v>
      </c>
      <c r="B12" s="102"/>
      <c r="C12" s="102"/>
      <c r="D12" s="102"/>
      <c r="E12" s="102"/>
    </row>
    <row r="13" spans="1:5" x14ac:dyDescent="0.25">
      <c r="A13" s="12" t="s">
        <v>0</v>
      </c>
      <c r="B13" s="46" t="s">
        <v>37</v>
      </c>
      <c r="C13" s="46" t="s">
        <v>2</v>
      </c>
      <c r="D13" s="7" t="s">
        <v>3</v>
      </c>
      <c r="E13" s="7" t="s">
        <v>55</v>
      </c>
    </row>
    <row r="14" spans="1:5" ht="60" x14ac:dyDescent="0.25">
      <c r="A14" s="12">
        <v>1</v>
      </c>
      <c r="B14" s="43" t="s">
        <v>48</v>
      </c>
      <c r="C14" s="43" t="s">
        <v>49</v>
      </c>
      <c r="D14" s="50">
        <v>0.3</v>
      </c>
      <c r="E14" s="53"/>
    </row>
    <row r="15" spans="1:5" ht="45" customHeight="1" x14ac:dyDescent="0.25">
      <c r="A15" s="12">
        <v>2</v>
      </c>
      <c r="B15" s="43" t="s">
        <v>50</v>
      </c>
      <c r="C15" s="43" t="s">
        <v>53</v>
      </c>
      <c r="D15" s="50">
        <v>0.2</v>
      </c>
      <c r="E15" s="53"/>
    </row>
    <row r="16" spans="1:5" ht="60" x14ac:dyDescent="0.25">
      <c r="A16" s="12">
        <v>3</v>
      </c>
      <c r="B16" s="43" t="s">
        <v>51</v>
      </c>
      <c r="C16" s="43" t="s">
        <v>54</v>
      </c>
      <c r="D16" s="50">
        <v>0.3</v>
      </c>
      <c r="E16" s="53"/>
    </row>
    <row r="17" spans="1:5" ht="30" x14ac:dyDescent="0.25">
      <c r="A17" s="12">
        <v>4</v>
      </c>
      <c r="B17" s="43" t="s">
        <v>52</v>
      </c>
      <c r="C17" s="43" t="s">
        <v>77</v>
      </c>
      <c r="D17" s="50">
        <v>0.2</v>
      </c>
      <c r="E17" s="53"/>
    </row>
    <row r="19" spans="1:5" x14ac:dyDescent="0.25">
      <c r="A19" s="78" t="s">
        <v>67</v>
      </c>
      <c r="B19" s="79"/>
      <c r="C19" s="79"/>
      <c r="D19" s="79"/>
      <c r="E19" s="79"/>
    </row>
    <row r="20" spans="1:5" x14ac:dyDescent="0.25">
      <c r="A20" s="14"/>
      <c r="B20" s="97" t="s">
        <v>65</v>
      </c>
      <c r="C20" s="98"/>
      <c r="D20" s="28">
        <v>0.4</v>
      </c>
      <c r="E20" s="29">
        <f>D20*(D5*E5+D6*E6+D7*E7+D8*E8+D9*E9+D10*E10+D11*E11)</f>
        <v>0</v>
      </c>
    </row>
    <row r="21" spans="1:5" x14ac:dyDescent="0.25">
      <c r="A21" s="14"/>
      <c r="B21" s="97" t="s">
        <v>66</v>
      </c>
      <c r="C21" s="98"/>
      <c r="D21" s="28">
        <v>0.6</v>
      </c>
      <c r="E21" s="29">
        <f>D21*(D14*E14+D15*E15+D16*E16+D17*E17)</f>
        <v>0</v>
      </c>
    </row>
    <row r="22" spans="1:5" ht="18.75" x14ac:dyDescent="0.3">
      <c r="A22" s="18"/>
      <c r="B22" s="99" t="s">
        <v>68</v>
      </c>
      <c r="C22" s="100"/>
      <c r="D22" s="20">
        <f>D20+D21</f>
        <v>1</v>
      </c>
      <c r="E22" s="21">
        <f>E20+E21</f>
        <v>0</v>
      </c>
    </row>
    <row r="38" spans="4:4" hidden="1" x14ac:dyDescent="0.25">
      <c r="D38" s="45" t="s">
        <v>56</v>
      </c>
    </row>
    <row r="39" spans="4:4" hidden="1" x14ac:dyDescent="0.25">
      <c r="D39" s="45" t="s">
        <v>57</v>
      </c>
    </row>
  </sheetData>
  <sheetProtection algorithmName="SHA-512" hashValue="GOJ9Wbkn64wA5YQfvSA4d7sHm7IO7rvTrctQxo7BCACgcg8ODduTXYFuuSVBYSN2RG6IhGHbgFp+l1svdM173A==" saltValue="XdGcKULp8iGza/VFr1Zwcg==" spinCount="100000" sheet="1" objects="1" scenarios="1" selectLockedCells="1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EDUARDO FILLIPI LEITE MOTA</cp:lastModifiedBy>
  <dcterms:created xsi:type="dcterms:W3CDTF">2016-11-10T11:23:36Z</dcterms:created>
  <dcterms:modified xsi:type="dcterms:W3CDTF">2024-07-08T12:39:10Z</dcterms:modified>
</cp:coreProperties>
</file>